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CT ADITIONAL 01.10.2019\"/>
    </mc:Choice>
  </mc:AlternateContent>
  <bookViews>
    <workbookView xWindow="0" yWindow="0" windowWidth="23040" windowHeight="93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L12" i="1"/>
  <c r="B10" i="1"/>
  <c r="C7" i="1"/>
  <c r="D7" i="1"/>
  <c r="E7" i="1"/>
  <c r="F7" i="1"/>
  <c r="G7" i="1"/>
  <c r="H7" i="1"/>
  <c r="I7" i="1"/>
  <c r="J7" i="1"/>
  <c r="K7" i="1"/>
  <c r="L7" i="1"/>
  <c r="B7" i="1"/>
  <c r="C23" i="1" l="1"/>
  <c r="D23" i="1" s="1"/>
  <c r="E23" i="1" s="1"/>
  <c r="F23" i="1" s="1"/>
  <c r="G23" i="1" s="1"/>
  <c r="H23" i="1" s="1"/>
  <c r="I23" i="1" s="1"/>
  <c r="J23" i="1" s="1"/>
  <c r="K23" i="1" s="1"/>
  <c r="B23" i="1"/>
  <c r="B21" i="1"/>
  <c r="D20" i="1"/>
  <c r="E20" i="1" s="1"/>
  <c r="F20" i="1" s="1"/>
  <c r="G20" i="1" s="1"/>
  <c r="H20" i="1" s="1"/>
  <c r="I20" i="1" s="1"/>
  <c r="J20" i="1" s="1"/>
  <c r="K20" i="1" s="1"/>
  <c r="C19" i="1"/>
  <c r="B15" i="1"/>
  <c r="B14" i="1"/>
  <c r="C15" i="1"/>
  <c r="L20" i="1" l="1"/>
  <c r="L23" i="1"/>
  <c r="C21" i="1"/>
  <c r="B13" i="1"/>
  <c r="C14" i="1"/>
  <c r="C13" i="1" s="1"/>
  <c r="C10" i="1" s="1"/>
  <c r="D19" i="1"/>
  <c r="D15" i="1" l="1"/>
  <c r="E9" i="1"/>
  <c r="D21" i="1"/>
  <c r="E19" i="1"/>
  <c r="D14" i="1"/>
  <c r="E8" i="1"/>
  <c r="C17" i="1"/>
  <c r="C22" i="1" s="1"/>
  <c r="B17" i="1"/>
  <c r="D13" i="1" l="1"/>
  <c r="F8" i="1"/>
  <c r="E14" i="1"/>
  <c r="E15" i="1"/>
  <c r="F9" i="1"/>
  <c r="E21" i="1"/>
  <c r="F19" i="1"/>
  <c r="B22" i="1"/>
  <c r="D17" i="1" l="1"/>
  <c r="D22" i="1" s="1"/>
  <c r="D10" i="1"/>
  <c r="F21" i="1"/>
  <c r="G19" i="1"/>
  <c r="F15" i="1"/>
  <c r="G9" i="1"/>
  <c r="E13" i="1"/>
  <c r="E10" i="1" s="1"/>
  <c r="G8" i="1"/>
  <c r="F14" i="1"/>
  <c r="E17" i="1" l="1"/>
  <c r="E22" i="1" s="1"/>
  <c r="G15" i="1"/>
  <c r="H9" i="1"/>
  <c r="F13" i="1"/>
  <c r="F10" i="1" s="1"/>
  <c r="G14" i="1"/>
  <c r="H8" i="1"/>
  <c r="G21" i="1"/>
  <c r="H19" i="1"/>
  <c r="I8" i="1" l="1"/>
  <c r="H14" i="1"/>
  <c r="G13" i="1"/>
  <c r="G10" i="1" s="1"/>
  <c r="F17" i="1"/>
  <c r="F22" i="1" s="1"/>
  <c r="H15" i="1"/>
  <c r="I9" i="1"/>
  <c r="H21" i="1"/>
  <c r="I19" i="1"/>
  <c r="J8" i="1" l="1"/>
  <c r="I14" i="1"/>
  <c r="G17" i="1"/>
  <c r="G22" i="1" s="1"/>
  <c r="I15" i="1"/>
  <c r="J9" i="1"/>
  <c r="J19" i="1"/>
  <c r="I21" i="1"/>
  <c r="H13" i="1"/>
  <c r="H10" i="1" s="1"/>
  <c r="I13" i="1" l="1"/>
  <c r="K8" i="1"/>
  <c r="J14" i="1"/>
  <c r="K9" i="1"/>
  <c r="J15" i="1"/>
  <c r="K19" i="1"/>
  <c r="J21" i="1"/>
  <c r="H17" i="1"/>
  <c r="H22" i="1" s="1"/>
  <c r="I17" i="1" l="1"/>
  <c r="I22" i="1" s="1"/>
  <c r="I10" i="1"/>
  <c r="K15" i="1"/>
  <c r="L15" i="1" s="1"/>
  <c r="L9" i="1"/>
  <c r="K14" i="1"/>
  <c r="L8" i="1"/>
  <c r="K21" i="1"/>
  <c r="L19" i="1"/>
  <c r="L21" i="1" s="1"/>
  <c r="J13" i="1"/>
  <c r="J10" i="1" s="1"/>
  <c r="J17" i="1" l="1"/>
  <c r="J22" i="1" s="1"/>
  <c r="K13" i="1"/>
  <c r="K10" i="1" s="1"/>
  <c r="L14" i="1"/>
  <c r="K17" i="1" l="1"/>
  <c r="L17" i="1" s="1"/>
  <c r="L13" i="1"/>
  <c r="L10" i="1" s="1"/>
  <c r="K22" i="1" l="1"/>
  <c r="L22" i="1" s="1"/>
</calcChain>
</file>

<file path=xl/sharedStrings.xml><?xml version="1.0" encoding="utf-8"?>
<sst xmlns="http://schemas.openxmlformats.org/spreadsheetml/2006/main" count="25" uniqueCount="21">
  <si>
    <t>Anexa 17 – Estimarea anuală a compensației</t>
  </si>
  <si>
    <t>Anexa 17.1 – Estimarea anuală a compensației pentru UAT Municipiul Brașov</t>
  </si>
  <si>
    <t>Concept</t>
  </si>
  <si>
    <t>Anul</t>
  </si>
  <si>
    <t>Total perioadă contractuală</t>
  </si>
  <si>
    <t xml:space="preserve">Anul </t>
  </si>
  <si>
    <t>(Km) Număr total de kilometri efectivi</t>
  </si>
  <si>
    <t xml:space="preserve">     Troleibuz</t>
  </si>
  <si>
    <t xml:space="preserve">     Autobuz</t>
  </si>
  <si>
    <t xml:space="preserve"> (I) Cost Total (Km efectuați x Cunitar/Km)</t>
  </si>
  <si>
    <t>(II)  (Pr) Profit rezonabil (%)</t>
  </si>
  <si>
    <t xml:space="preserve">              Profit rezonabil (lei)</t>
  </si>
  <si>
    <t>Venituri din vânzări de titluri de călătorie</t>
  </si>
  <si>
    <t xml:space="preserve">Alte venituri în cadrul rețelei unde se prestează PSO  </t>
  </si>
  <si>
    <t>(III) TOTAL VENITURI PLANIFICATE</t>
  </si>
  <si>
    <t xml:space="preserve">Venituri din servicii de transport public, din care: </t>
  </si>
  <si>
    <t>(C) TOTAL COMPENSAŢIE ANUALĂ PLANIFICATA (I-III+II), din care:</t>
  </si>
  <si>
    <t>Compensația</t>
  </si>
  <si>
    <t>Compensație ca diferențe de tarif (exclusiv TVA)</t>
  </si>
  <si>
    <t>Anexa nr. 74 la Actul Aditional nr. 1 / 2019</t>
  </si>
  <si>
    <t xml:space="preserve">(Cunitar) Cost unitar mediu/kilometru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</si>
</sst>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B050"/>
      <name val="Calibri"/>
      <family val="2"/>
    </font>
    <font>
      <b/>
      <sz val="11"/>
      <color rgb="FF00B050"/>
      <name val="Calibri"/>
      <family val="2"/>
      <scheme val="minor"/>
    </font>
    <font>
      <b/>
      <sz val="10"/>
      <color rgb="FFFF0000"/>
      <name val="Calibri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3" fontId="4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3" fontId="4" fillId="0" borderId="0" xfId="0" applyNumberFormat="1" applyFont="1" applyAlignment="1">
      <alignment vertical="center"/>
    </xf>
    <xf numFmtId="0" fontId="3" fillId="2" borderId="0" xfId="0" applyFont="1" applyFill="1"/>
    <xf numFmtId="0" fontId="3" fillId="0" borderId="0" xfId="0" applyNumberFormat="1" applyFont="1" applyAlignment="1">
      <alignment wrapText="1"/>
    </xf>
    <xf numFmtId="3" fontId="4" fillId="0" borderId="0" xfId="0" applyNumberFormat="1" applyFont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wrapText="1"/>
    </xf>
    <xf numFmtId="3" fontId="3" fillId="0" borderId="0" xfId="0" applyNumberFormat="1" applyFont="1"/>
    <xf numFmtId="0" fontId="5" fillId="0" borderId="0" xfId="0" applyFont="1"/>
    <xf numFmtId="3" fontId="3" fillId="2" borderId="0" xfId="0" applyNumberFormat="1" applyFont="1" applyFill="1"/>
    <xf numFmtId="0" fontId="6" fillId="0" borderId="0" xfId="0" applyFont="1"/>
    <xf numFmtId="10" fontId="6" fillId="0" borderId="0" xfId="1" applyNumberFormat="1" applyFont="1"/>
    <xf numFmtId="0" fontId="7" fillId="0" borderId="0" xfId="0" applyFont="1"/>
    <xf numFmtId="43" fontId="4" fillId="0" borderId="0" xfId="2" applyFont="1"/>
    <xf numFmtId="4" fontId="8" fillId="0" borderId="0" xfId="0" applyNumberFormat="1" applyFont="1"/>
    <xf numFmtId="2" fontId="8" fillId="0" borderId="0" xfId="0" applyNumberFormat="1" applyFont="1"/>
    <xf numFmtId="0" fontId="9" fillId="0" borderId="0" xfId="0" applyFont="1"/>
    <xf numFmtId="0" fontId="8" fillId="0" borderId="0" xfId="0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A4" workbookViewId="0">
      <selection activeCell="N11" sqref="N11"/>
    </sheetView>
  </sheetViews>
  <sheetFormatPr defaultColWidth="9" defaultRowHeight="14.4" x14ac:dyDescent="0.3"/>
  <cols>
    <col min="1" max="1" width="13.44140625" customWidth="1"/>
    <col min="2" max="3" width="9.88671875" customWidth="1"/>
    <col min="4" max="5" width="10.77734375" customWidth="1"/>
    <col min="6" max="10" width="10.6640625" customWidth="1"/>
    <col min="11" max="11" width="10.77734375" customWidth="1"/>
    <col min="12" max="12" width="12.109375" customWidth="1"/>
  </cols>
  <sheetData>
    <row r="1" spans="1:12" x14ac:dyDescent="0.3">
      <c r="I1" s="15" t="s">
        <v>19</v>
      </c>
      <c r="J1" s="15"/>
      <c r="K1" s="15"/>
      <c r="L1" s="15"/>
    </row>
    <row r="2" spans="1:12" ht="15.6" x14ac:dyDescent="0.3">
      <c r="A2" s="1" t="s">
        <v>0</v>
      </c>
    </row>
    <row r="3" spans="1:12" ht="15.6" x14ac:dyDescent="0.3">
      <c r="A3" s="1" t="s">
        <v>1</v>
      </c>
    </row>
    <row r="5" spans="1:12" x14ac:dyDescent="0.3">
      <c r="A5" s="2" t="s">
        <v>2</v>
      </c>
      <c r="B5" s="13" t="s">
        <v>3</v>
      </c>
      <c r="C5" s="13"/>
      <c r="D5" s="13"/>
      <c r="E5" s="13"/>
      <c r="F5" s="13"/>
      <c r="G5" s="13"/>
      <c r="H5" s="13"/>
      <c r="I5" s="13"/>
      <c r="J5" s="13"/>
      <c r="K5" s="13"/>
      <c r="L5" s="14" t="s">
        <v>4</v>
      </c>
    </row>
    <row r="6" spans="1:12" x14ac:dyDescent="0.3">
      <c r="A6" s="3" t="s">
        <v>5</v>
      </c>
      <c r="B6" s="4">
        <v>2019</v>
      </c>
      <c r="C6" s="4">
        <v>2020</v>
      </c>
      <c r="D6" s="4">
        <v>2021</v>
      </c>
      <c r="E6" s="4">
        <v>2022</v>
      </c>
      <c r="F6" s="4">
        <v>2023</v>
      </c>
      <c r="G6" s="4">
        <v>2024</v>
      </c>
      <c r="H6" s="4">
        <v>2025</v>
      </c>
      <c r="I6" s="4">
        <v>2026</v>
      </c>
      <c r="J6" s="4">
        <v>2027</v>
      </c>
      <c r="K6" s="4">
        <v>2028</v>
      </c>
      <c r="L6" s="14"/>
    </row>
    <row r="7" spans="1:12" x14ac:dyDescent="0.3">
      <c r="A7" s="5" t="s">
        <v>6</v>
      </c>
      <c r="B7" s="17">
        <f>B8+B9</f>
        <v>10550235</v>
      </c>
      <c r="C7" s="17">
        <f t="shared" ref="C7:L7" si="0">C8+C9</f>
        <v>10497850</v>
      </c>
      <c r="D7" s="17">
        <f t="shared" si="0"/>
        <v>10550235</v>
      </c>
      <c r="E7" s="17">
        <f t="shared" si="0"/>
        <v>10550235</v>
      </c>
      <c r="F7" s="17">
        <f t="shared" si="0"/>
        <v>10550235</v>
      </c>
      <c r="G7" s="17">
        <f t="shared" si="0"/>
        <v>10550235</v>
      </c>
      <c r="H7" s="17">
        <f t="shared" si="0"/>
        <v>10550235</v>
      </c>
      <c r="I7" s="17">
        <f t="shared" si="0"/>
        <v>10550235</v>
      </c>
      <c r="J7" s="17">
        <f t="shared" si="0"/>
        <v>10550235</v>
      </c>
      <c r="K7" s="17">
        <f t="shared" si="0"/>
        <v>10550235</v>
      </c>
      <c r="L7" s="17">
        <f t="shared" si="0"/>
        <v>105449965</v>
      </c>
    </row>
    <row r="8" spans="1:12" x14ac:dyDescent="0.3">
      <c r="A8" s="8" t="s">
        <v>7</v>
      </c>
      <c r="B8" s="6">
        <v>592550</v>
      </c>
      <c r="C8" s="6">
        <v>608779</v>
      </c>
      <c r="D8" s="6">
        <v>1005172</v>
      </c>
      <c r="E8" s="6">
        <f t="shared" ref="E8:K9" si="1">D8</f>
        <v>1005172</v>
      </c>
      <c r="F8" s="6">
        <f t="shared" si="1"/>
        <v>1005172</v>
      </c>
      <c r="G8" s="6">
        <f t="shared" si="1"/>
        <v>1005172</v>
      </c>
      <c r="H8" s="6">
        <f t="shared" si="1"/>
        <v>1005172</v>
      </c>
      <c r="I8" s="6">
        <f t="shared" si="1"/>
        <v>1005172</v>
      </c>
      <c r="J8" s="6">
        <f t="shared" si="1"/>
        <v>1005172</v>
      </c>
      <c r="K8" s="6">
        <f t="shared" si="1"/>
        <v>1005172</v>
      </c>
      <c r="L8" s="6">
        <f t="shared" ref="L8:L15" si="2">SUM(B8:K8)</f>
        <v>9242705</v>
      </c>
    </row>
    <row r="9" spans="1:12" x14ac:dyDescent="0.3">
      <c r="A9" s="8" t="s">
        <v>8</v>
      </c>
      <c r="B9" s="6">
        <v>9957685</v>
      </c>
      <c r="C9" s="6">
        <v>9889071</v>
      </c>
      <c r="D9" s="6">
        <v>9545063</v>
      </c>
      <c r="E9" s="6">
        <f t="shared" si="1"/>
        <v>9545063</v>
      </c>
      <c r="F9" s="6">
        <f t="shared" si="1"/>
        <v>9545063</v>
      </c>
      <c r="G9" s="6">
        <f t="shared" si="1"/>
        <v>9545063</v>
      </c>
      <c r="H9" s="6">
        <f t="shared" si="1"/>
        <v>9545063</v>
      </c>
      <c r="I9" s="6">
        <f t="shared" si="1"/>
        <v>9545063</v>
      </c>
      <c r="J9" s="6">
        <f t="shared" si="1"/>
        <v>9545063</v>
      </c>
      <c r="K9" s="6">
        <f t="shared" si="1"/>
        <v>9545063</v>
      </c>
      <c r="L9" s="6">
        <f t="shared" si="2"/>
        <v>96207260</v>
      </c>
    </row>
    <row r="10" spans="1:12" x14ac:dyDescent="0.3">
      <c r="A10" s="5" t="s">
        <v>20</v>
      </c>
      <c r="B10" s="23">
        <f>B13/B7</f>
        <v>9.3120290875037384</v>
      </c>
      <c r="C10" s="23">
        <f t="shared" ref="C10:L10" si="3">C13/C7</f>
        <v>9.402899541334655</v>
      </c>
      <c r="D10" s="23">
        <f t="shared" si="3"/>
        <v>9.5428350932467385</v>
      </c>
      <c r="E10" s="23">
        <f t="shared" si="3"/>
        <v>9.6809064442640373</v>
      </c>
      <c r="F10" s="23">
        <f t="shared" si="3"/>
        <v>9.818977795281338</v>
      </c>
      <c r="G10" s="23">
        <f t="shared" si="3"/>
        <v>9.9570491462986368</v>
      </c>
      <c r="H10" s="23">
        <f t="shared" si="3"/>
        <v>10.171340372986952</v>
      </c>
      <c r="I10" s="23">
        <f t="shared" si="3"/>
        <v>10.385631599675268</v>
      </c>
      <c r="J10" s="23">
        <f t="shared" si="3"/>
        <v>10.599922826363585</v>
      </c>
      <c r="K10" s="23">
        <f t="shared" si="3"/>
        <v>9.8413943945324451</v>
      </c>
      <c r="L10" s="23">
        <f t="shared" si="3"/>
        <v>9.8715313195220116</v>
      </c>
    </row>
    <row r="11" spans="1:12" s="26" customFormat="1" x14ac:dyDescent="0.3">
      <c r="A11" s="27" t="s">
        <v>7</v>
      </c>
      <c r="B11" s="24">
        <v>15.9</v>
      </c>
      <c r="C11" s="25">
        <v>9.4499999999999993</v>
      </c>
      <c r="D11" s="25">
        <v>9</v>
      </c>
      <c r="E11" s="25">
        <v>8.5500000000000007</v>
      </c>
      <c r="F11" s="25">
        <v>8.1</v>
      </c>
      <c r="G11" s="25">
        <v>7.65</v>
      </c>
      <c r="H11" s="25">
        <v>8</v>
      </c>
      <c r="I11" s="25">
        <v>8.35</v>
      </c>
      <c r="J11" s="25">
        <v>8.6999999999999993</v>
      </c>
      <c r="K11" s="25">
        <v>9</v>
      </c>
      <c r="L11" s="23">
        <f t="shared" ref="L11" si="4">L14/L8</f>
        <v>8.9662972852644334</v>
      </c>
    </row>
    <row r="12" spans="1:12" s="26" customFormat="1" x14ac:dyDescent="0.3">
      <c r="A12" s="27" t="s">
        <v>8</v>
      </c>
      <c r="B12" s="24">
        <v>8.92</v>
      </c>
      <c r="C12" s="25">
        <v>9.4</v>
      </c>
      <c r="D12" s="25">
        <v>9.6</v>
      </c>
      <c r="E12" s="25">
        <v>9.8000000000000007</v>
      </c>
      <c r="F12" s="25">
        <v>10</v>
      </c>
      <c r="G12" s="25">
        <v>10.199999999999999</v>
      </c>
      <c r="H12" s="25">
        <v>10.4</v>
      </c>
      <c r="I12" s="25">
        <v>10.6</v>
      </c>
      <c r="J12" s="25">
        <v>10.8</v>
      </c>
      <c r="K12" s="25">
        <v>9.93</v>
      </c>
      <c r="L12" s="23">
        <f t="shared" ref="L12" si="5">L15/L9</f>
        <v>9.9584978450690738</v>
      </c>
    </row>
    <row r="13" spans="1:12" x14ac:dyDescent="0.3">
      <c r="A13" s="5" t="s">
        <v>9</v>
      </c>
      <c r="B13" s="6">
        <f>SUM(B14:B15)</f>
        <v>98244095.200000003</v>
      </c>
      <c r="C13" s="6">
        <f t="shared" ref="C13:K13" si="6">SUM(C14:C15)</f>
        <v>98710228.950000003</v>
      </c>
      <c r="D13" s="6">
        <f t="shared" si="6"/>
        <v>100679152.8</v>
      </c>
      <c r="E13" s="6">
        <f t="shared" si="6"/>
        <v>102135838</v>
      </c>
      <c r="F13" s="6">
        <f t="shared" si="6"/>
        <v>103592523.2</v>
      </c>
      <c r="G13" s="6">
        <f t="shared" si="6"/>
        <v>105049208.39999999</v>
      </c>
      <c r="H13" s="6">
        <f t="shared" si="6"/>
        <v>107310031.2</v>
      </c>
      <c r="I13" s="6">
        <f t="shared" si="6"/>
        <v>109570854</v>
      </c>
      <c r="J13" s="6">
        <f t="shared" si="6"/>
        <v>111831676.80000001</v>
      </c>
      <c r="K13" s="6">
        <f t="shared" si="6"/>
        <v>103829023.59</v>
      </c>
      <c r="L13" s="6">
        <f t="shared" si="2"/>
        <v>1040952632.14</v>
      </c>
    </row>
    <row r="14" spans="1:12" x14ac:dyDescent="0.3">
      <c r="A14" s="5" t="s">
        <v>7</v>
      </c>
      <c r="B14" s="6">
        <f>B8*B11</f>
        <v>9421545</v>
      </c>
      <c r="C14" s="6">
        <f t="shared" ref="C14:K15" si="7">C8*C11</f>
        <v>5752961.5499999998</v>
      </c>
      <c r="D14" s="6">
        <f t="shared" si="7"/>
        <v>9046548</v>
      </c>
      <c r="E14" s="6">
        <f t="shared" si="7"/>
        <v>8594220.6000000015</v>
      </c>
      <c r="F14" s="6">
        <f t="shared" si="7"/>
        <v>8141893.1999999993</v>
      </c>
      <c r="G14" s="6">
        <f t="shared" si="7"/>
        <v>7689565.8000000007</v>
      </c>
      <c r="H14" s="6">
        <f t="shared" si="7"/>
        <v>8041376</v>
      </c>
      <c r="I14" s="6">
        <f t="shared" si="7"/>
        <v>8393186.1999999993</v>
      </c>
      <c r="J14" s="6">
        <f t="shared" si="7"/>
        <v>8744996.3999999985</v>
      </c>
      <c r="K14" s="6">
        <f t="shared" si="7"/>
        <v>9046548</v>
      </c>
      <c r="L14" s="6">
        <f t="shared" si="2"/>
        <v>82872840.75</v>
      </c>
    </row>
    <row r="15" spans="1:12" x14ac:dyDescent="0.3">
      <c r="A15" s="5" t="s">
        <v>8</v>
      </c>
      <c r="B15" s="6">
        <f>B9*B12</f>
        <v>88822550.200000003</v>
      </c>
      <c r="C15" s="6">
        <f t="shared" si="7"/>
        <v>92957267.400000006</v>
      </c>
      <c r="D15" s="6">
        <f t="shared" si="7"/>
        <v>91632604.799999997</v>
      </c>
      <c r="E15" s="6">
        <f t="shared" si="7"/>
        <v>93541617.400000006</v>
      </c>
      <c r="F15" s="6">
        <f t="shared" si="7"/>
        <v>95450630</v>
      </c>
      <c r="G15" s="6">
        <f t="shared" si="7"/>
        <v>97359642.599999994</v>
      </c>
      <c r="H15" s="6">
        <f t="shared" si="7"/>
        <v>99268655.200000003</v>
      </c>
      <c r="I15" s="6">
        <f t="shared" si="7"/>
        <v>101177667.8</v>
      </c>
      <c r="J15" s="6">
        <f t="shared" si="7"/>
        <v>103086680.40000001</v>
      </c>
      <c r="K15" s="6">
        <f t="shared" si="7"/>
        <v>94782475.590000004</v>
      </c>
      <c r="L15" s="6">
        <f t="shared" si="2"/>
        <v>958079791.3900001</v>
      </c>
    </row>
    <row r="16" spans="1:12" s="22" customFormat="1" x14ac:dyDescent="0.3">
      <c r="A16" s="20" t="s">
        <v>10</v>
      </c>
      <c r="B16" s="21">
        <v>5.0700000000000002E-2</v>
      </c>
      <c r="C16" s="21">
        <v>5.0700000000000002E-2</v>
      </c>
      <c r="D16" s="21">
        <v>5.0700000000000002E-2</v>
      </c>
      <c r="E16" s="21">
        <v>5.0700000000000002E-2</v>
      </c>
      <c r="F16" s="21">
        <v>5.0700000000000002E-2</v>
      </c>
      <c r="G16" s="21">
        <v>5.0700000000000002E-2</v>
      </c>
      <c r="H16" s="21">
        <v>5.0700000000000002E-2</v>
      </c>
      <c r="I16" s="21">
        <v>5.0700000000000002E-2</v>
      </c>
      <c r="J16" s="21">
        <v>5.0700000000000002E-2</v>
      </c>
      <c r="K16" s="21">
        <v>5.0700000000000002E-2</v>
      </c>
      <c r="L16" s="21"/>
    </row>
    <row r="17" spans="1:12" x14ac:dyDescent="0.3">
      <c r="A17" s="5" t="s">
        <v>11</v>
      </c>
      <c r="B17" s="6">
        <f>B13*B16</f>
        <v>4980975.6266400004</v>
      </c>
      <c r="C17" s="6">
        <f t="shared" ref="C17:K17" si="8">C13*C16</f>
        <v>5004608.6077650003</v>
      </c>
      <c r="D17" s="6">
        <f t="shared" si="8"/>
        <v>5104433.0469599999</v>
      </c>
      <c r="E17" s="6">
        <f t="shared" si="8"/>
        <v>5178286.9866000004</v>
      </c>
      <c r="F17" s="6">
        <f t="shared" si="8"/>
        <v>5252140.9262399999</v>
      </c>
      <c r="G17" s="6">
        <f t="shared" si="8"/>
        <v>5325994.8658799995</v>
      </c>
      <c r="H17" s="6">
        <f t="shared" si="8"/>
        <v>5440618.5818400001</v>
      </c>
      <c r="I17" s="6">
        <f t="shared" si="8"/>
        <v>5555242.2977999998</v>
      </c>
      <c r="J17" s="6">
        <f t="shared" si="8"/>
        <v>5669866.0137600005</v>
      </c>
      <c r="K17" s="6">
        <f t="shared" si="8"/>
        <v>5264131.4960130006</v>
      </c>
      <c r="L17" s="6">
        <f>SUM(B17:K17)</f>
        <v>52776298.449497998</v>
      </c>
    </row>
    <row r="18" spans="1:12" x14ac:dyDescent="0.3">
      <c r="A18" s="5" t="s">
        <v>15</v>
      </c>
      <c r="B18" s="6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x14ac:dyDescent="0.3">
      <c r="A19" s="5" t="s">
        <v>12</v>
      </c>
      <c r="B19" s="6">
        <v>39409510</v>
      </c>
      <c r="C19" s="6">
        <f>B19</f>
        <v>39409510</v>
      </c>
      <c r="D19" s="9">
        <f>C19</f>
        <v>39409510</v>
      </c>
      <c r="E19" s="9">
        <f t="shared" ref="E19:K20" si="9">D19</f>
        <v>39409510</v>
      </c>
      <c r="F19" s="9">
        <f t="shared" si="9"/>
        <v>39409510</v>
      </c>
      <c r="G19" s="9">
        <f t="shared" si="9"/>
        <v>39409510</v>
      </c>
      <c r="H19" s="9">
        <f t="shared" si="9"/>
        <v>39409510</v>
      </c>
      <c r="I19" s="9">
        <f t="shared" si="9"/>
        <v>39409510</v>
      </c>
      <c r="J19" s="9">
        <f t="shared" si="9"/>
        <v>39409510</v>
      </c>
      <c r="K19" s="9">
        <f t="shared" si="9"/>
        <v>39409510</v>
      </c>
      <c r="L19" s="6">
        <f>SUM(B19:K19)</f>
        <v>394095100</v>
      </c>
    </row>
    <row r="20" spans="1:12" ht="52.8" customHeight="1" x14ac:dyDescent="0.3">
      <c r="A20" s="7" t="s">
        <v>13</v>
      </c>
      <c r="B20" s="6">
        <v>2000000</v>
      </c>
      <c r="C20" s="6">
        <v>1000000</v>
      </c>
      <c r="D20" s="9">
        <f>C20</f>
        <v>1000000</v>
      </c>
      <c r="E20" s="9">
        <f t="shared" si="9"/>
        <v>1000000</v>
      </c>
      <c r="F20" s="9">
        <f t="shared" si="9"/>
        <v>1000000</v>
      </c>
      <c r="G20" s="9">
        <f t="shared" si="9"/>
        <v>1000000</v>
      </c>
      <c r="H20" s="9">
        <f t="shared" si="9"/>
        <v>1000000</v>
      </c>
      <c r="I20" s="9">
        <f t="shared" si="9"/>
        <v>1000000</v>
      </c>
      <c r="J20" s="9">
        <f t="shared" si="9"/>
        <v>1000000</v>
      </c>
      <c r="K20" s="9">
        <f t="shared" si="9"/>
        <v>1000000</v>
      </c>
      <c r="L20" s="6">
        <f>SUM(B20:K20)</f>
        <v>11000000</v>
      </c>
    </row>
    <row r="21" spans="1:12" s="18" customFormat="1" x14ac:dyDescent="0.3">
      <c r="A21" s="10" t="s">
        <v>14</v>
      </c>
      <c r="B21" s="19">
        <f t="shared" ref="B21:L21" si="10">SUM(B19:B20)</f>
        <v>41409510</v>
      </c>
      <c r="C21" s="19">
        <f t="shared" si="10"/>
        <v>40409510</v>
      </c>
      <c r="D21" s="19">
        <f t="shared" si="10"/>
        <v>40409510</v>
      </c>
      <c r="E21" s="19">
        <f t="shared" si="10"/>
        <v>40409510</v>
      </c>
      <c r="F21" s="19">
        <f t="shared" si="10"/>
        <v>40409510</v>
      </c>
      <c r="G21" s="19">
        <f t="shared" si="10"/>
        <v>40409510</v>
      </c>
      <c r="H21" s="19">
        <f t="shared" si="10"/>
        <v>40409510</v>
      </c>
      <c r="I21" s="19">
        <f t="shared" si="10"/>
        <v>40409510</v>
      </c>
      <c r="J21" s="19">
        <f t="shared" si="10"/>
        <v>40409510</v>
      </c>
      <c r="K21" s="19">
        <f t="shared" si="10"/>
        <v>40409510</v>
      </c>
      <c r="L21" s="17">
        <f t="shared" si="10"/>
        <v>405095100</v>
      </c>
    </row>
    <row r="22" spans="1:12" s="18" customFormat="1" ht="69" x14ac:dyDescent="0.3">
      <c r="A22" s="11" t="s">
        <v>16</v>
      </c>
      <c r="B22" s="17">
        <f>B13+B17-B21</f>
        <v>61815560.82664001</v>
      </c>
      <c r="C22" s="17">
        <f t="shared" ref="C22:K22" si="11">C13+C17-C21</f>
        <v>63305327.557765007</v>
      </c>
      <c r="D22" s="17">
        <f t="shared" si="11"/>
        <v>65374075.846959993</v>
      </c>
      <c r="E22" s="17">
        <f t="shared" si="11"/>
        <v>66904614.986599997</v>
      </c>
      <c r="F22" s="17">
        <f t="shared" si="11"/>
        <v>68435154.12624</v>
      </c>
      <c r="G22" s="17">
        <f t="shared" si="11"/>
        <v>69965693.265879989</v>
      </c>
      <c r="H22" s="17">
        <f t="shared" si="11"/>
        <v>72341139.781839997</v>
      </c>
      <c r="I22" s="17">
        <f t="shared" si="11"/>
        <v>74716586.297800004</v>
      </c>
      <c r="J22" s="17">
        <f t="shared" si="11"/>
        <v>77092032.813760012</v>
      </c>
      <c r="K22" s="17">
        <f t="shared" si="11"/>
        <v>68683645.086013004</v>
      </c>
      <c r="L22" s="17">
        <f>SUM(B22:K22)</f>
        <v>688633830.58949792</v>
      </c>
    </row>
    <row r="23" spans="1:12" ht="55.2" x14ac:dyDescent="0.3">
      <c r="A23" s="16" t="s">
        <v>18</v>
      </c>
      <c r="B23" s="12">
        <f>32916792.5/1.19</f>
        <v>27661170.168067228</v>
      </c>
      <c r="C23" s="9">
        <f>30733730/1.19</f>
        <v>25826663.865546219</v>
      </c>
      <c r="D23" s="9">
        <f>C23</f>
        <v>25826663.865546219</v>
      </c>
      <c r="E23" s="9">
        <f t="shared" ref="E23:K23" si="12">D23</f>
        <v>25826663.865546219</v>
      </c>
      <c r="F23" s="9">
        <f t="shared" si="12"/>
        <v>25826663.865546219</v>
      </c>
      <c r="G23" s="9">
        <f t="shared" si="12"/>
        <v>25826663.865546219</v>
      </c>
      <c r="H23" s="9">
        <f t="shared" si="12"/>
        <v>25826663.865546219</v>
      </c>
      <c r="I23" s="9">
        <f t="shared" si="12"/>
        <v>25826663.865546219</v>
      </c>
      <c r="J23" s="9">
        <f t="shared" si="12"/>
        <v>25826663.865546219</v>
      </c>
      <c r="K23" s="9">
        <f t="shared" si="12"/>
        <v>25826663.865546219</v>
      </c>
      <c r="L23" s="9">
        <f>SUM(B23:K23)</f>
        <v>260101144.95798326</v>
      </c>
    </row>
    <row r="24" spans="1:12" x14ac:dyDescent="0.3">
      <c r="A24" s="16" t="s">
        <v>17</v>
      </c>
    </row>
  </sheetData>
  <mergeCells count="3">
    <mergeCell ref="B5:K5"/>
    <mergeCell ref="L5:L6"/>
    <mergeCell ref="I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2019-10-04T09:01:34Z</cp:lastPrinted>
  <dcterms:created xsi:type="dcterms:W3CDTF">2019-09-18T07:47:18Z</dcterms:created>
  <dcterms:modified xsi:type="dcterms:W3CDTF">2019-10-04T09:13:28Z</dcterms:modified>
</cp:coreProperties>
</file>